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4115" windowHeight="8010"/>
  </bookViews>
  <sheets>
    <sheet name="Feuil1" sheetId="1" r:id="rId1"/>
  </sheets>
  <calcPr calcId="145621"/>
</workbook>
</file>

<file path=xl/calcChain.xml><?xml version="1.0" encoding="utf-8"?>
<calcChain xmlns="http://schemas.openxmlformats.org/spreadsheetml/2006/main">
  <c r="B50" i="1" l="1"/>
  <c r="B39" i="1" l="1"/>
  <c r="B46" i="1"/>
  <c r="B32" i="1"/>
  <c r="B33" i="1"/>
  <c r="B27" i="1"/>
  <c r="B26" i="1"/>
  <c r="B28" i="1" l="1"/>
  <c r="B40" i="1" l="1"/>
  <c r="B52" i="1" s="1"/>
  <c r="B53" i="1" s="1"/>
  <c r="B54" i="1" s="1"/>
  <c r="B57" i="1" s="1"/>
  <c r="B29" i="1"/>
  <c r="B58" i="1" l="1"/>
</calcChain>
</file>

<file path=xl/sharedStrings.xml><?xml version="1.0" encoding="utf-8"?>
<sst xmlns="http://schemas.openxmlformats.org/spreadsheetml/2006/main" count="81" uniqueCount="79">
  <si>
    <t>PARAMETRES</t>
  </si>
  <si>
    <t>Nbre jours d'ouverture</t>
  </si>
  <si>
    <t>COMMENTAIRES</t>
  </si>
  <si>
    <t>VENTES</t>
  </si>
  <si>
    <t>COUTS</t>
  </si>
  <si>
    <t>Nbre jours d'ouverture avec coupure</t>
  </si>
  <si>
    <t>Nbre jours d'ouverture sans coupure</t>
  </si>
  <si>
    <t>Nbre couverts le midi</t>
  </si>
  <si>
    <t>Nbre couverts l'après-midi</t>
  </si>
  <si>
    <t>Nbre couverts le soir</t>
  </si>
  <si>
    <t>Ticket moyen midi et après-midi</t>
  </si>
  <si>
    <t>Ticket moyen soir</t>
  </si>
  <si>
    <t>Le ticket moyen peut être analysé si besoin plus finement : distinguer le menu et la carte, pour la carte les clients qui ne prennent que du sucré, que du salé ou les deux, les boissons (cidre, jus de pomme, soft et boissons chaudes)</t>
  </si>
  <si>
    <t>Jours avec coupure</t>
  </si>
  <si>
    <t>Jours sans coupure</t>
  </si>
  <si>
    <t>Salaires</t>
  </si>
  <si>
    <t>Coût du SMIC mensuel pour l'employeur : salaire net + cotisations sociales salariales + cotisations sociales patronales</t>
  </si>
  <si>
    <t>Montant du SMIC mensuel salarié</t>
  </si>
  <si>
    <t>Montant du SMIC mensuel gérant</t>
  </si>
  <si>
    <t>Nbre de salaires au SMIC salarié</t>
  </si>
  <si>
    <t>Nbre de salaires au SMIC gérant</t>
  </si>
  <si>
    <t>Achats</t>
  </si>
  <si>
    <t>Prix de revient d'un ticket moyen (coût matière) : 4,10 € (1 galette à 1,50 € + 1 crêpe à 0,80 € + 1,80 € de boisson)</t>
  </si>
  <si>
    <t>Prix de revient du ticket moyen (coût matière)</t>
  </si>
  <si>
    <t>Loyer</t>
  </si>
  <si>
    <t>Nbre d'heures d'ouverture par jour avec coupure</t>
  </si>
  <si>
    <t>Nbre d'heures d'ouverture par jour sans coupure</t>
  </si>
  <si>
    <t>Consommation horaire d'une crêpière électrique</t>
  </si>
  <si>
    <t>Voir le détail du calcul sur www.crepesmagiques.com</t>
  </si>
  <si>
    <t>Electricité crêpières</t>
  </si>
  <si>
    <t>Remboursement emprunt</t>
  </si>
  <si>
    <t>Achat fonds de commerce, travaux et aménagement</t>
  </si>
  <si>
    <t>Eau</t>
  </si>
  <si>
    <t>Chauffage, climatisation, réfrigérateurs, lumière, enseigne etc. + abonnement triphasé 30 kVA</t>
  </si>
  <si>
    <t>Prix du m3 d'eau</t>
  </si>
  <si>
    <t>1 m3 = 1000 litres</t>
  </si>
  <si>
    <t>Maintenance</t>
  </si>
  <si>
    <t>Produits d'entretien</t>
  </si>
  <si>
    <t>Produits, éponges, lavettes, lessive, détergents etc.</t>
  </si>
  <si>
    <t>Assurances</t>
  </si>
  <si>
    <t>Assurance des biens et responsabilité civile. Pas d'assurance perte d'exploitation ou autre.</t>
  </si>
  <si>
    <t>Téléphone et accès internet</t>
  </si>
  <si>
    <t>Vêtements de travail</t>
  </si>
  <si>
    <t>Tabliers, polos brodés, chaussures de sécurité etc.</t>
  </si>
  <si>
    <t>Frais bancaires</t>
  </si>
  <si>
    <t>Tenue de compte, commission de mouvement, assistance TPE etc.</t>
  </si>
  <si>
    <t>Comptable</t>
  </si>
  <si>
    <t>Tenue de la comptabilité, réalisation du bilan et du compte de résultat, dépôt des comptes, contrats, attestations employeurs etc.</t>
  </si>
  <si>
    <t>Sacem</t>
  </si>
  <si>
    <t>Publicité et communication</t>
  </si>
  <si>
    <t>Hébergement du site internet, nom de domaine, flyers, cartes de visite etc. On suppose ici que le site internet est développé par les gérants et la communications vers les réseaux sociaux réalisée également en interne</t>
  </si>
  <si>
    <t xml:space="preserve">Taxes diverses </t>
  </si>
  <si>
    <t>TVA</t>
  </si>
  <si>
    <t>Mutuelle</t>
  </si>
  <si>
    <t>Total</t>
  </si>
  <si>
    <t>CFE, taxe d'apprentissage, droit de terrasse etc.</t>
  </si>
  <si>
    <t>Remplacement d'un lave-vaisselle, achat de vaisselle etc.</t>
  </si>
  <si>
    <t>Dépenses diverses (5% du total des coûts)</t>
  </si>
  <si>
    <t>Total général</t>
  </si>
  <si>
    <t>Total des ventes - total des coûts</t>
  </si>
  <si>
    <t>Marge</t>
  </si>
  <si>
    <t>Soit en %</t>
  </si>
  <si>
    <t>Electricité (autre que crêpières)</t>
  </si>
  <si>
    <t>Moyenne de 20 litres d'eau par couvert : préparation du repas, plonge, utilisation des toilettes</t>
  </si>
  <si>
    <t>Plombier, réparations et entretiens divers etc.</t>
  </si>
  <si>
    <t>Commission CB et tickets restaurant</t>
  </si>
  <si>
    <t>0,8 % du CA payé avec ces modes de paiement. CB et TR représentent 75% des paiements</t>
  </si>
  <si>
    <t>Pas de rotation et salle jamais pleine du fait des clients venant en nombre impair</t>
  </si>
  <si>
    <t>MARGE GLOBALE</t>
  </si>
  <si>
    <t>Ce poste est volontairement sous-évalué avec la totalité des salariés payés au SMIC afin d'être éligible à diverses aides.</t>
  </si>
  <si>
    <t>Cette marge servira notamment à l'investissement, mais aussi et surtout à la rémunération des propriétaires via des primes, dividendes ou autres dont la fiscalité diffère selon l'option choisie.</t>
  </si>
  <si>
    <t>4,10 € = 1 galette à 1,50 € + 1 crêpe à 0,80 € + 1,80 € de boisson. Coefficient de 3 standard en restauration. Il est identique pour le service du midi et celui du soir.</t>
  </si>
  <si>
    <t>Coût mensuel par salarié</t>
  </si>
  <si>
    <t>Moyenne par jour d'ouverture</t>
  </si>
  <si>
    <r>
      <rPr>
        <b/>
        <sz val="11"/>
        <color theme="1"/>
        <rFont val="Calibri"/>
        <family val="2"/>
        <scheme val="minor"/>
      </rPr>
      <t>Seules les cases bleues sont à faire varier</t>
    </r>
    <r>
      <rPr>
        <sz val="11"/>
        <color theme="1"/>
        <rFont val="Calibri"/>
        <family val="2"/>
        <scheme val="minor"/>
      </rPr>
      <t>, tous les prix sont TTC par souci de simplicité</t>
    </r>
  </si>
  <si>
    <t>Consommation horaire d'une crêpière x nombre d'heures d'ouverture x 3 crêpières</t>
  </si>
  <si>
    <t>SIMULATION DE LA RENTABILITE MENSUELLE D'UNE CREPERIE "STANDARD" FICTIVE</t>
  </si>
  <si>
    <t>C'est une moyenne ! Parfois 20 couverts en début de semaine, et plusieurs rotations le samedi soir</t>
  </si>
  <si>
    <t>Fichier conçu par "Crêpes Magiques" www.crepesmagiques.com en 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</si>
</sst>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 x14ac:knownFonts="1">
    <font>
      <sz val="11"/>
      <color theme="1"/>
      <name val="Calibri"/>
      <family val="2"/>
      <scheme val="minor"/>
    </font>
    <font>
      <b/>
      <sz val="11"/>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rgb="FFFF00FF"/>
        <bgColor indexed="64"/>
      </patternFill>
    </fill>
  </fills>
  <borders count="1">
    <border>
      <left/>
      <right/>
      <top/>
      <bottom/>
      <diagonal/>
    </border>
  </borders>
  <cellStyleXfs count="1">
    <xf numFmtId="0" fontId="0" fillId="0" borderId="0"/>
  </cellStyleXfs>
  <cellXfs count="12">
    <xf numFmtId="0" fontId="0" fillId="0" borderId="0" xfId="0"/>
    <xf numFmtId="0" fontId="1" fillId="2" borderId="0" xfId="0" applyFont="1" applyFill="1"/>
    <xf numFmtId="164" fontId="0" fillId="0" borderId="0" xfId="0" applyNumberFormat="1"/>
    <xf numFmtId="164" fontId="0" fillId="0" borderId="0" xfId="0" applyNumberFormat="1" applyFill="1"/>
    <xf numFmtId="0" fontId="0" fillId="3" borderId="0" xfId="0" applyFill="1"/>
    <xf numFmtId="164" fontId="0" fillId="3" borderId="0" xfId="0" applyNumberFormat="1" applyFill="1"/>
    <xf numFmtId="0" fontId="0" fillId="0" borderId="0" xfId="0" applyAlignment="1">
      <alignment horizontal="right"/>
    </xf>
    <xf numFmtId="10" fontId="0" fillId="0" borderId="0" xfId="0" applyNumberFormat="1"/>
    <xf numFmtId="0" fontId="1" fillId="0" borderId="0" xfId="0" applyFont="1" applyAlignment="1">
      <alignment horizontal="right"/>
    </xf>
    <xf numFmtId="164" fontId="1" fillId="0" borderId="0" xfId="0" applyNumberFormat="1" applyFont="1"/>
    <xf numFmtId="0" fontId="2" fillId="4" borderId="0" xfId="0" applyFont="1" applyFill="1"/>
    <xf numFmtId="0" fontId="1" fillId="4" borderId="0" xfId="0" applyFont="1" applyFill="1"/>
  </cellXfs>
  <cellStyles count="1">
    <cellStyle name="Normal" xfId="0" builtinId="0"/>
  </cellStyles>
  <dxfs count="0"/>
  <tableStyles count="0" defaultTableStyle="TableStyleMedium2" defaultPivotStyle="PivotStyleLight16"/>
  <colors>
    <mruColors>
      <color rgb="FFFF00FF"/>
      <color rgb="FFCCEC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workbookViewId="0">
      <selection activeCell="E1" sqref="E1:F1"/>
    </sheetView>
  </sheetViews>
  <sheetFormatPr baseColWidth="10" defaultRowHeight="15" x14ac:dyDescent="0.25"/>
  <cols>
    <col min="1" max="1" width="44.7109375" bestFit="1" customWidth="1"/>
    <col min="2" max="2" width="10.42578125" bestFit="1" customWidth="1"/>
  </cols>
  <sheetData>
    <row r="1" spans="1:6" ht="21" x14ac:dyDescent="0.35">
      <c r="A1" s="10" t="s">
        <v>78</v>
      </c>
      <c r="B1" s="11"/>
      <c r="C1" s="11"/>
      <c r="D1" s="11"/>
      <c r="E1" s="11"/>
      <c r="F1" s="11"/>
    </row>
    <row r="2" spans="1:6" x14ac:dyDescent="0.25">
      <c r="A2" s="1" t="s">
        <v>76</v>
      </c>
      <c r="B2" s="1"/>
      <c r="C2" s="1"/>
    </row>
    <row r="3" spans="1:6" x14ac:dyDescent="0.25">
      <c r="A3" t="s">
        <v>74</v>
      </c>
    </row>
    <row r="5" spans="1:6" x14ac:dyDescent="0.25">
      <c r="A5" s="1" t="s">
        <v>0</v>
      </c>
      <c r="D5" s="1" t="s">
        <v>2</v>
      </c>
      <c r="E5" s="1"/>
    </row>
    <row r="6" spans="1:6" x14ac:dyDescent="0.25">
      <c r="A6" t="s">
        <v>1</v>
      </c>
      <c r="B6" s="4">
        <v>26</v>
      </c>
    </row>
    <row r="7" spans="1:6" x14ac:dyDescent="0.25">
      <c r="A7" t="s">
        <v>5</v>
      </c>
      <c r="B7" s="4">
        <v>18</v>
      </c>
    </row>
    <row r="8" spans="1:6" x14ac:dyDescent="0.25">
      <c r="A8" t="s">
        <v>25</v>
      </c>
      <c r="B8" s="4">
        <v>8</v>
      </c>
    </row>
    <row r="9" spans="1:6" x14ac:dyDescent="0.25">
      <c r="A9" t="s">
        <v>6</v>
      </c>
      <c r="B9" s="4">
        <v>8</v>
      </c>
    </row>
    <row r="10" spans="1:6" x14ac:dyDescent="0.25">
      <c r="A10" t="s">
        <v>26</v>
      </c>
      <c r="B10" s="4">
        <v>12</v>
      </c>
    </row>
    <row r="11" spans="1:6" x14ac:dyDescent="0.25">
      <c r="A11" t="s">
        <v>7</v>
      </c>
      <c r="B11" s="4">
        <v>40</v>
      </c>
      <c r="D11" t="s">
        <v>67</v>
      </c>
    </row>
    <row r="12" spans="1:6" x14ac:dyDescent="0.25">
      <c r="A12" t="s">
        <v>8</v>
      </c>
      <c r="B12" s="4">
        <v>40</v>
      </c>
    </row>
    <row r="13" spans="1:6" x14ac:dyDescent="0.25">
      <c r="A13" t="s">
        <v>9</v>
      </c>
      <c r="B13" s="4">
        <v>40</v>
      </c>
      <c r="D13" t="s">
        <v>77</v>
      </c>
    </row>
    <row r="14" spans="1:6" x14ac:dyDescent="0.25">
      <c r="A14" t="s">
        <v>10</v>
      </c>
      <c r="B14" s="5">
        <v>13</v>
      </c>
      <c r="D14" t="s">
        <v>12</v>
      </c>
    </row>
    <row r="15" spans="1:6" x14ac:dyDescent="0.25">
      <c r="A15" t="s">
        <v>11</v>
      </c>
      <c r="B15" s="5">
        <v>17</v>
      </c>
      <c r="D15" t="s">
        <v>22</v>
      </c>
    </row>
    <row r="16" spans="1:6" x14ac:dyDescent="0.25">
      <c r="A16" t="s">
        <v>23</v>
      </c>
      <c r="B16" s="5">
        <v>4.0999999999999996</v>
      </c>
      <c r="D16" t="s">
        <v>71</v>
      </c>
    </row>
    <row r="17" spans="1:4" x14ac:dyDescent="0.25">
      <c r="A17" t="s">
        <v>19</v>
      </c>
      <c r="B17" s="5">
        <v>4</v>
      </c>
      <c r="D17" t="s">
        <v>69</v>
      </c>
    </row>
    <row r="18" spans="1:4" x14ac:dyDescent="0.25">
      <c r="A18" t="s">
        <v>20</v>
      </c>
      <c r="B18" s="5">
        <v>1</v>
      </c>
    </row>
    <row r="19" spans="1:4" x14ac:dyDescent="0.25">
      <c r="A19" t="s">
        <v>17</v>
      </c>
      <c r="B19" s="5">
        <v>1700</v>
      </c>
      <c r="D19" t="s">
        <v>16</v>
      </c>
    </row>
    <row r="20" spans="1:4" x14ac:dyDescent="0.25">
      <c r="A20" t="s">
        <v>18</v>
      </c>
      <c r="B20" s="5">
        <v>2300</v>
      </c>
    </row>
    <row r="21" spans="1:4" x14ac:dyDescent="0.25">
      <c r="A21" t="s">
        <v>27</v>
      </c>
      <c r="B21" s="5">
        <v>0.25</v>
      </c>
      <c r="D21" t="s">
        <v>28</v>
      </c>
    </row>
    <row r="22" spans="1:4" x14ac:dyDescent="0.25">
      <c r="A22" t="s">
        <v>34</v>
      </c>
      <c r="B22" s="5">
        <v>4</v>
      </c>
      <c r="D22" t="s">
        <v>35</v>
      </c>
    </row>
    <row r="23" spans="1:4" x14ac:dyDescent="0.25">
      <c r="A23" t="s">
        <v>53</v>
      </c>
      <c r="B23" s="5">
        <v>20</v>
      </c>
      <c r="D23" t="s">
        <v>72</v>
      </c>
    </row>
    <row r="25" spans="1:4" x14ac:dyDescent="0.25">
      <c r="A25" s="1" t="s">
        <v>3</v>
      </c>
    </row>
    <row r="26" spans="1:4" x14ac:dyDescent="0.25">
      <c r="A26" t="s">
        <v>13</v>
      </c>
      <c r="B26" s="2">
        <f>((B11*B14)+(B13*B15))*B7</f>
        <v>21600</v>
      </c>
    </row>
    <row r="27" spans="1:4" x14ac:dyDescent="0.25">
      <c r="A27" t="s">
        <v>14</v>
      </c>
      <c r="B27" s="2">
        <f>((B11*B14)+(B12*B14)+(B13*B15))*B9</f>
        <v>13760</v>
      </c>
    </row>
    <row r="28" spans="1:4" x14ac:dyDescent="0.25">
      <c r="A28" s="8" t="s">
        <v>54</v>
      </c>
      <c r="B28" s="9">
        <f>SUM(B26:B27)</f>
        <v>35360</v>
      </c>
    </row>
    <row r="29" spans="1:4" x14ac:dyDescent="0.25">
      <c r="A29" s="6" t="s">
        <v>73</v>
      </c>
      <c r="B29" s="2">
        <f>B28/26</f>
        <v>1360</v>
      </c>
    </row>
    <row r="31" spans="1:4" x14ac:dyDescent="0.25">
      <c r="A31" s="1" t="s">
        <v>4</v>
      </c>
    </row>
    <row r="32" spans="1:4" x14ac:dyDescent="0.25">
      <c r="A32" t="s">
        <v>21</v>
      </c>
      <c r="B32" s="2">
        <f>((B7*(B11+B13))+(B9*(B11+B12+B13)))*B16</f>
        <v>9840</v>
      </c>
    </row>
    <row r="33" spans="1:4" x14ac:dyDescent="0.25">
      <c r="A33" t="s">
        <v>15</v>
      </c>
      <c r="B33" s="2">
        <f>(B17*B19)+(B18*B20)</f>
        <v>9100</v>
      </c>
    </row>
    <row r="34" spans="1:4" x14ac:dyDescent="0.25">
      <c r="A34" t="s">
        <v>24</v>
      </c>
      <c r="B34" s="5">
        <v>3500</v>
      </c>
    </row>
    <row r="35" spans="1:4" x14ac:dyDescent="0.25">
      <c r="A35" t="s">
        <v>30</v>
      </c>
      <c r="B35" s="5">
        <v>3000</v>
      </c>
      <c r="D35" t="s">
        <v>31</v>
      </c>
    </row>
    <row r="36" spans="1:4" x14ac:dyDescent="0.25">
      <c r="A36" t="s">
        <v>52</v>
      </c>
      <c r="B36" s="5">
        <v>2000</v>
      </c>
    </row>
    <row r="37" spans="1:4" x14ac:dyDescent="0.25">
      <c r="A37" t="s">
        <v>46</v>
      </c>
      <c r="B37" s="5">
        <v>700</v>
      </c>
      <c r="D37" t="s">
        <v>47</v>
      </c>
    </row>
    <row r="38" spans="1:4" x14ac:dyDescent="0.25">
      <c r="A38" t="s">
        <v>62</v>
      </c>
      <c r="B38" s="5">
        <v>550</v>
      </c>
      <c r="D38" t="s">
        <v>33</v>
      </c>
    </row>
    <row r="39" spans="1:4" x14ac:dyDescent="0.25">
      <c r="A39" t="s">
        <v>32</v>
      </c>
      <c r="B39" s="2">
        <f>((B7*(B11+B13))+(B9*(B11+B12+B13)))*((B22/1000)*20)</f>
        <v>192</v>
      </c>
      <c r="D39" t="s">
        <v>63</v>
      </c>
    </row>
    <row r="40" spans="1:4" x14ac:dyDescent="0.25">
      <c r="A40" t="s">
        <v>65</v>
      </c>
      <c r="B40" s="3">
        <f>((B28*0.75)*0.008)</f>
        <v>212.16</v>
      </c>
      <c r="D40" t="s">
        <v>66</v>
      </c>
    </row>
    <row r="41" spans="1:4" x14ac:dyDescent="0.25">
      <c r="A41" t="s">
        <v>36</v>
      </c>
      <c r="B41" s="5">
        <v>300</v>
      </c>
      <c r="D41" t="s">
        <v>64</v>
      </c>
    </row>
    <row r="42" spans="1:4" x14ac:dyDescent="0.25">
      <c r="A42" t="s">
        <v>37</v>
      </c>
      <c r="B42" s="5">
        <v>200</v>
      </c>
      <c r="D42" t="s">
        <v>38</v>
      </c>
    </row>
    <row r="43" spans="1:4" x14ac:dyDescent="0.25">
      <c r="A43" t="s">
        <v>51</v>
      </c>
      <c r="B43" s="5">
        <v>150</v>
      </c>
      <c r="D43" t="s">
        <v>55</v>
      </c>
    </row>
    <row r="44" spans="1:4" x14ac:dyDescent="0.25">
      <c r="A44" t="s">
        <v>39</v>
      </c>
      <c r="B44" s="5">
        <v>100</v>
      </c>
      <c r="D44" t="s">
        <v>40</v>
      </c>
    </row>
    <row r="45" spans="1:4" x14ac:dyDescent="0.25">
      <c r="A45" t="s">
        <v>44</v>
      </c>
      <c r="B45" s="5">
        <v>150</v>
      </c>
      <c r="D45" t="s">
        <v>45</v>
      </c>
    </row>
    <row r="46" spans="1:4" x14ac:dyDescent="0.25">
      <c r="A46" t="s">
        <v>53</v>
      </c>
      <c r="B46" s="2">
        <f>(B17+B18)*B23</f>
        <v>100</v>
      </c>
    </row>
    <row r="47" spans="1:4" x14ac:dyDescent="0.25">
      <c r="A47" t="s">
        <v>41</v>
      </c>
      <c r="B47" s="5">
        <v>50</v>
      </c>
    </row>
    <row r="48" spans="1:4" x14ac:dyDescent="0.25">
      <c r="A48" t="s">
        <v>42</v>
      </c>
      <c r="B48" s="5">
        <v>50</v>
      </c>
      <c r="D48" t="s">
        <v>43</v>
      </c>
    </row>
    <row r="49" spans="1:4" x14ac:dyDescent="0.25">
      <c r="A49" t="s">
        <v>48</v>
      </c>
      <c r="B49" s="5">
        <v>90</v>
      </c>
    </row>
    <row r="50" spans="1:4" x14ac:dyDescent="0.25">
      <c r="A50" t="s">
        <v>29</v>
      </c>
      <c r="B50" s="2">
        <f>((B8*B7)+(B9*B10))*B21*3</f>
        <v>180</v>
      </c>
      <c r="D50" t="s">
        <v>75</v>
      </c>
    </row>
    <row r="51" spans="1:4" x14ac:dyDescent="0.25">
      <c r="A51" t="s">
        <v>49</v>
      </c>
      <c r="B51" s="5">
        <v>50</v>
      </c>
      <c r="D51" t="s">
        <v>50</v>
      </c>
    </row>
    <row r="52" spans="1:4" x14ac:dyDescent="0.25">
      <c r="A52" s="6" t="s">
        <v>54</v>
      </c>
      <c r="B52" s="2">
        <f>SUM(B32:B51)</f>
        <v>30514.16</v>
      </c>
    </row>
    <row r="53" spans="1:4" x14ac:dyDescent="0.25">
      <c r="A53" t="s">
        <v>57</v>
      </c>
      <c r="B53" s="2">
        <f>B52*0.05</f>
        <v>1525.7080000000001</v>
      </c>
      <c r="D53" t="s">
        <v>56</v>
      </c>
    </row>
    <row r="54" spans="1:4" x14ac:dyDescent="0.25">
      <c r="A54" s="8" t="s">
        <v>58</v>
      </c>
      <c r="B54" s="9">
        <f>B53+B52</f>
        <v>32039.867999999999</v>
      </c>
    </row>
    <row r="56" spans="1:4" x14ac:dyDescent="0.25">
      <c r="A56" s="1" t="s">
        <v>68</v>
      </c>
      <c r="D56" t="s">
        <v>59</v>
      </c>
    </row>
    <row r="57" spans="1:4" x14ac:dyDescent="0.25">
      <c r="A57" t="s">
        <v>60</v>
      </c>
      <c r="B57" s="2">
        <f>B28-B54</f>
        <v>3320.1320000000014</v>
      </c>
      <c r="D57" t="s">
        <v>70</v>
      </c>
    </row>
    <row r="58" spans="1:4" x14ac:dyDescent="0.25">
      <c r="A58" t="s">
        <v>61</v>
      </c>
      <c r="B58" s="7">
        <f>((B28-B54)/B28)</f>
        <v>9.3895135746606379E-2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2022-10-04T19:31:21Z</dcterms:created>
  <dcterms:modified xsi:type="dcterms:W3CDTF">2022-10-17T22:33:52Z</dcterms:modified>
</cp:coreProperties>
</file>